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basepointfinancial-my.sharepoint.com/personal/joshua_basepointfinancial_onmicrosoft_com/Documents/BasePoint/The Business Growth Factor/Community Connect Calls/2026.02.19 - Build a Cash Flow Plan that Supports Your Life/"/>
    </mc:Choice>
  </mc:AlternateContent>
  <xr:revisionPtr revIDLastSave="56" documentId="8_{A8CEB755-56A2-4E2F-89CF-7711471A06D2}" xr6:coauthVersionLast="47" xr6:coauthVersionMax="47" xr10:uidLastSave="{7F47FB35-1397-4415-AA5B-8FB418579065}"/>
  <bookViews>
    <workbookView xWindow="29055" yWindow="0" windowWidth="16815" windowHeight="15450" xr2:uid="{00000000-000D-0000-FFFF-FFFF00000000}"/>
  </bookViews>
  <sheets>
    <sheet name="Summary" sheetId="1" r:id="rId1"/>
    <sheet name="My Goals" sheetId="2" r:id="rId2"/>
    <sheet name="Non-Business Incom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C18" i="1"/>
  <c r="C37" i="3" l="1"/>
  <c r="C28" i="3"/>
  <c r="C21" i="3"/>
  <c r="C12" i="3"/>
  <c r="C57" i="2"/>
  <c r="C46" i="2"/>
  <c r="C30" i="2"/>
  <c r="C21" i="2"/>
  <c r="C12" i="2"/>
  <c r="C34" i="1"/>
  <c r="C39" i="3" l="1"/>
  <c r="C40" i="3" s="1"/>
  <c r="C59" i="2"/>
  <c r="C60" i="2" s="1"/>
  <c r="C7" i="1" l="1"/>
  <c r="C6" i="1"/>
  <c r="C9" i="1" l="1"/>
  <c r="C19" i="1" s="1"/>
  <c r="C20" i="1" s="1"/>
  <c r="C28" i="1" s="1"/>
  <c r="C30" i="1" l="1"/>
  <c r="C36" i="1" s="1"/>
  <c r="C39" i="1" s="1"/>
  <c r="C42" i="1" s="1"/>
  <c r="C21" i="1"/>
  <c r="C59" i="1" l="1"/>
  <c r="C68" i="1"/>
  <c r="C60" i="1"/>
  <c r="C45" i="1"/>
  <c r="C69" i="1" l="1"/>
  <c r="C48" i="1"/>
  <c r="C61" i="1"/>
  <c r="C70" i="1" l="1"/>
  <c r="C51" i="1"/>
  <c r="C62" i="1"/>
  <c r="C54" i="1" l="1"/>
  <c r="C63" i="1"/>
  <c r="C64" i="1" l="1"/>
  <c r="C56" i="1"/>
  <c r="C65" i="1" s="1"/>
  <c r="C71" i="1"/>
</calcChain>
</file>

<file path=xl/sharedStrings.xml><?xml version="1.0" encoding="utf-8"?>
<sst xmlns="http://schemas.openxmlformats.org/spreadsheetml/2006/main" count="252" uniqueCount="249">
  <si>
    <t>What Does Your Business Need To Do?</t>
  </si>
  <si>
    <t>From personal goals to business targets - your complete roadmap</t>
  </si>
  <si>
    <t>STEP 1: YOUR PERSONAL CASH FLOW</t>
  </si>
  <si>
    <t>Annual Personal Cash Requirements</t>
  </si>
  <si>
    <t>Total from your Goals tab - what your life costs annually</t>
  </si>
  <si>
    <t>Annual Non-Business Income (After Tax)</t>
  </si>
  <si>
    <t>Total from your Non-Business Income tab</t>
  </si>
  <si>
    <t>YOUR CASH GAP</t>
  </si>
  <si>
    <t>This is what your business needs to put in your pocket (after all taxes)</t>
  </si>
  <si>
    <t>STEP 2: YOUR BUSINESS PROFIT DEMAND</t>
  </si>
  <si>
    <t>Corporate Tax Rate</t>
  </si>
  <si>
    <t>Your applicable corporate tax rate</t>
  </si>
  <si>
    <t>Personal Tax Rate on Salary</t>
  </si>
  <si>
    <t>Your marginal personal tax rate on salary income</t>
  </si>
  <si>
    <t>Personal Tax Rate on Dividends</t>
  </si>
  <si>
    <t>Tax rate on dividends/distributions received from the business</t>
  </si>
  <si>
    <t>OWNER COMPENSATION (How will you take cash from the business?)</t>
  </si>
  <si>
    <t>Owner Salary (Gross)</t>
  </si>
  <si>
    <t>Annual gross salary from the business (deductible expense, reduces corp tax)</t>
  </si>
  <si>
    <t xml:space="preserve">  After-Tax Salary to Owner</t>
  </si>
  <si>
    <t>What you actually take home from salary after personal income tax</t>
  </si>
  <si>
    <t>Remaining Cash Gap After Salary</t>
  </si>
  <si>
    <t>Cash gap still to be filled by dividends (if any remains after salary)</t>
  </si>
  <si>
    <t>Dividends Required (Pre-Personal-Tax)</t>
  </si>
  <si>
    <t>Remaining gap grossed up for personal dividend tax</t>
  </si>
  <si>
    <t>Total Owner Compensation from Business</t>
  </si>
  <si>
    <t>Salary + Dividends = Total compensation the business must pay you</t>
  </si>
  <si>
    <t>OTHER BUSINESS CASH DEMANDS</t>
  </si>
  <si>
    <t>Cash Reserves</t>
  </si>
  <si>
    <t>How much to add to cash reserves? Aim for 10%-15% of revenue</t>
  </si>
  <si>
    <t>Company Reinvestment</t>
  </si>
  <si>
    <t>Equipment, resources, training, growth investments</t>
  </si>
  <si>
    <t>Debt Elimination</t>
  </si>
  <si>
    <t>How much business debt do you want to pay down this year?</t>
  </si>
  <si>
    <t>Corporate Taxes</t>
  </si>
  <si>
    <t>Tax on corporate profit (excludes salary - it's a deductible expense)</t>
  </si>
  <si>
    <t>STEP 3: REVERSE ENGINEER YOUR BUSINESS</t>
  </si>
  <si>
    <t>Annual Overhead (excl. Owner Salary)</t>
  </si>
  <si>
    <t>Other annual overhead (rent, staff salaries, admin, etc.) - NOT your salary</t>
  </si>
  <si>
    <t>Total Overhead (incl. Owner Salary)</t>
  </si>
  <si>
    <t>Your salary is a business expense that sits in overhead</t>
  </si>
  <si>
    <t>GROSS PROFIT REQUIRED</t>
  </si>
  <si>
    <t>Net Profit + Total Overhead (incl. salary) = Gross Profit needed</t>
  </si>
  <si>
    <t>Average Gross Margin %</t>
  </si>
  <si>
    <t>What is your average gross margin percentage?</t>
  </si>
  <si>
    <t>TOTAL REVENUE NEEDED</t>
  </si>
  <si>
    <t>Gross Profit / Gross Margin % = Revenue required</t>
  </si>
  <si>
    <t>Existing / Recurring Revenue</t>
  </si>
  <si>
    <t>How much revenue is currently secured or recurring?</t>
  </si>
  <si>
    <t>NEW SALES NEEDED</t>
  </si>
  <si>
    <t>New revenue you need to generate this year</t>
  </si>
  <si>
    <t>Average $ per Sale</t>
  </si>
  <si>
    <t>What is your average sale/transaction value?</t>
  </si>
  <si>
    <t>NUMBER OF SALES NEEDED</t>
  </si>
  <si>
    <t>New Sales Needed / Average $ per Sale</t>
  </si>
  <si>
    <t>Closing % (Proposals → Sales)</t>
  </si>
  <si>
    <t>What % of proposals become sales?</t>
  </si>
  <si>
    <t>PROPOSALS NEEDED</t>
  </si>
  <si>
    <t>Number of Sales / Closing %</t>
  </si>
  <si>
    <t>% Qualified Prospects → Proposal</t>
  </si>
  <si>
    <t>What % of qualified leads go to proposal?</t>
  </si>
  <si>
    <t>QUALIFIED PROSPECTS NEEDED</t>
  </si>
  <si>
    <t>Proposals Needed / % Qualified to Proposal</t>
  </si>
  <si>
    <t>% Leads that are Qualified</t>
  </si>
  <si>
    <t>What % of all leads are qualified?</t>
  </si>
  <si>
    <t>TOTAL LEADS NEEDED</t>
  </si>
  <si>
    <t>Qualified Prospects / % Leads Qualified</t>
  </si>
  <si>
    <t xml:space="preserve">  Less: Expected Referrals</t>
  </si>
  <si>
    <t>Number of referral leads expected annually</t>
  </si>
  <si>
    <t xml:space="preserve">  Leads Required from Marketing</t>
  </si>
  <si>
    <t>Leads you need to generate through marketing efforts</t>
  </si>
  <si>
    <t>STEP 4: YOUR MONTHLY TARGETS</t>
  </si>
  <si>
    <t>Monthly Revenue Target</t>
  </si>
  <si>
    <t>Total revenue needed per month</t>
  </si>
  <si>
    <t>Monthly New Sales Target</t>
  </si>
  <si>
    <t>New revenue to generate per month</t>
  </si>
  <si>
    <t>Monthly # of Sales</t>
  </si>
  <si>
    <t>Number of sales to close per month</t>
  </si>
  <si>
    <t>Monthly Proposals</t>
  </si>
  <si>
    <t>Proposals to send per month</t>
  </si>
  <si>
    <t>Monthly Qualified Prospects</t>
  </si>
  <si>
    <t>Qualified prospects to develop per month</t>
  </si>
  <si>
    <t>Monthly Leads Needed</t>
  </si>
  <si>
    <t>Total leads to generate per month</t>
  </si>
  <si>
    <t>Monthly Marketing Leads</t>
  </si>
  <si>
    <t>Leads from marketing per month</t>
  </si>
  <si>
    <t>BONUS: YOUR WEEKLY TARGETS (50 working weeks)</t>
  </si>
  <si>
    <t>Weekly Revenue Target</t>
  </si>
  <si>
    <t>Revenue per working week</t>
  </si>
  <si>
    <t>Weekly # of Sales</t>
  </si>
  <si>
    <t>Sales to close per week</t>
  </si>
  <si>
    <t>Weekly Proposals</t>
  </si>
  <si>
    <t>Proposals to send per week</t>
  </si>
  <si>
    <t>Weekly Leads Needed</t>
  </si>
  <si>
    <t>Leads to generate per week</t>
  </si>
  <si>
    <t>WHAT'S NEXT?</t>
  </si>
  <si>
    <t>Now you know what your business needs to do. The question is: HOW do you get there?</t>
  </si>
  <si>
    <t>A Fractional CFO can help you:</t>
  </si>
  <si>
    <t xml:space="preserve">  - Build a detailed financial plan to achieve these targets</t>
  </si>
  <si>
    <t xml:space="preserve">  - Set up dashboards to track your progress monthly</t>
  </si>
  <si>
    <t xml:space="preserve">  - Identify the key drivers that will move the needle fastest</t>
  </si>
  <si>
    <t xml:space="preserve">  - Optimize your pricing, margins, and overhead</t>
  </si>
  <si>
    <t xml:space="preserve">  - Create accountability systems to stay on track</t>
  </si>
  <si>
    <t>Ready to take the next step? Let's talk about building your roadmap.</t>
  </si>
  <si>
    <t>What Does Your Life Cost?</t>
  </si>
  <si>
    <t>Define your personal goals and estimate the annual cost to fund them</t>
  </si>
  <si>
    <t>Your Name:</t>
  </si>
  <si>
    <t>Goal Category / Item</t>
  </si>
  <si>
    <t>Annual Cost</t>
  </si>
  <si>
    <t>Notes / Description</t>
  </si>
  <si>
    <t>FAITH / FULFILLMENT / FELLOWSHIP</t>
  </si>
  <si>
    <t>Charitable Giving / Tithing</t>
  </si>
  <si>
    <t>Regular giving to church, charities, causes</t>
  </si>
  <si>
    <t>Community Contributions</t>
  </si>
  <si>
    <t>Volunteering costs, community events</t>
  </si>
  <si>
    <t>Other Faith/Fellowship</t>
  </si>
  <si>
    <t>Subtotal - FAITH</t>
  </si>
  <si>
    <t>FAMILY</t>
  </si>
  <si>
    <t>Family Activities &amp; Events</t>
  </si>
  <si>
    <t>Birthdays, holidays, family outings</t>
  </si>
  <si>
    <t>Children's Education / Activities</t>
  </si>
  <si>
    <t>Tuition, sports, lessons, camps</t>
  </si>
  <si>
    <t>Family Vacations</t>
  </si>
  <si>
    <t>Annual family trips and getaways</t>
  </si>
  <si>
    <t>Childcare / Support</t>
  </si>
  <si>
    <t>Daycare, nanny, elder care</t>
  </si>
  <si>
    <t>Clothing (Family)</t>
  </si>
  <si>
    <t>Children's clothing, school uniforms</t>
  </si>
  <si>
    <t>Other Family</t>
  </si>
  <si>
    <t>Subtotal - FAMILY</t>
  </si>
  <si>
    <t>FITNESS</t>
  </si>
  <si>
    <t>Gym / Fitness Memberships</t>
  </si>
  <si>
    <t>Gym, yoga, CrossFit, etc.</t>
  </si>
  <si>
    <t>Sports &amp; Recreation</t>
  </si>
  <si>
    <t>Leagues, equipment, activities</t>
  </si>
  <si>
    <t>Health &amp; Wellness</t>
  </si>
  <si>
    <t>Supplements, massage, chiropractic</t>
  </si>
  <si>
    <t>Mental Health / Coaching</t>
  </si>
  <si>
    <t>Therapy, life coaching</t>
  </si>
  <si>
    <t>Personal Care</t>
  </si>
  <si>
    <t>Haircuts, grooming, spa</t>
  </si>
  <si>
    <t>Other Fitness</t>
  </si>
  <si>
    <t>Subtotal - FITNESS</t>
  </si>
  <si>
    <t>FUN &amp; LIFESTYLE</t>
  </si>
  <si>
    <t>Housing (Mortgage/Rent)</t>
  </si>
  <si>
    <t>Monthly mortgage or rent payments</t>
  </si>
  <si>
    <t>Utilities</t>
  </si>
  <si>
    <t>Electricity, gas, water, internet</t>
  </si>
  <si>
    <t>Groceries / Food / Household</t>
  </si>
  <si>
    <t>Weekly groceries and household supplies</t>
  </si>
  <si>
    <t>Vehicle / Transportation</t>
  </si>
  <si>
    <t>Car payments, transit, parking</t>
  </si>
  <si>
    <t>Fuel</t>
  </si>
  <si>
    <t>Gas, EV charging</t>
  </si>
  <si>
    <t>Maintenance and Repairs</t>
  </si>
  <si>
    <t>Home and vehicle maintenance</t>
  </si>
  <si>
    <t>Dining Out</t>
  </si>
  <si>
    <t>Restaurants, takeout, coffee shops</t>
  </si>
  <si>
    <t>Phone</t>
  </si>
  <si>
    <t>Cell phone plans for family</t>
  </si>
  <si>
    <t>Entertainment</t>
  </si>
  <si>
    <t>Streaming, movies, concerts, events</t>
  </si>
  <si>
    <t>Travel &amp; Vacations</t>
  </si>
  <si>
    <t>Personal travel beyond family vacations</t>
  </si>
  <si>
    <t>Hobbies &amp; Interests</t>
  </si>
  <si>
    <t>Golf, photography, crafts, etc.</t>
  </si>
  <si>
    <t>Clothing (Personal)</t>
  </si>
  <si>
    <t>Your personal wardrobe</t>
  </si>
  <si>
    <t>Other Lifestyle</t>
  </si>
  <si>
    <t>Subtotal - FUN &amp; LIFESTYLE</t>
  </si>
  <si>
    <t>FINANCE</t>
  </si>
  <si>
    <t>Emergency Fund Savings</t>
  </si>
  <si>
    <t>Building 3-6 months of expenses</t>
  </si>
  <si>
    <t>Retirement Savings</t>
  </si>
  <si>
    <t>RRSP, 401k, pension contributions</t>
  </si>
  <si>
    <t>Investment Contributions</t>
  </si>
  <si>
    <t>TFSA, brokerage, real estate fund</t>
  </si>
  <si>
    <t>Debt Repayment</t>
  </si>
  <si>
    <t>Credit cards, lines of credit, loans</t>
  </si>
  <si>
    <t>Insurance (Life, Disability, etc.)</t>
  </si>
  <si>
    <t>Personal insurance premiums</t>
  </si>
  <si>
    <t>Taxes (Personal Income Tax)</t>
  </si>
  <si>
    <t>Estimated personal tax obligations</t>
  </si>
  <si>
    <t>Unexpected / Contingency</t>
  </si>
  <si>
    <t>Buffer for unplanned expenses</t>
  </si>
  <si>
    <t>Other Financial Goals</t>
  </si>
  <si>
    <t>Subtotal - FINANCE</t>
  </si>
  <si>
    <t>TOTAL ANNUAL CASH REQUIREMENTS</t>
  </si>
  <si>
    <t>Monthly Equivalent</t>
  </si>
  <si>
    <t>How to use this tab:</t>
  </si>
  <si>
    <t>1. Enter the ANNUAL cost for each item in the yellow cells</t>
  </si>
  <si>
    <t>2. For monthly expenses, multiply by 12 (e.g., $2,000/month rent = $24,000)</t>
  </si>
  <si>
    <t>3. Be honest and thorough - this is the foundation of your business targets</t>
  </si>
  <si>
    <t>4. The total flows to the Summary tab to calculate what your business must produce</t>
  </si>
  <si>
    <t>Non-Business Income Sources</t>
  </si>
  <si>
    <t>What income do you receive outside of your business?</t>
  </si>
  <si>
    <t>Income Source</t>
  </si>
  <si>
    <t>Annual Amount</t>
  </si>
  <si>
    <t>EMPLOYMENT INCOME</t>
  </si>
  <si>
    <t>Salary/Wages (Gross)</t>
  </si>
  <si>
    <t>From any employment outside the business</t>
  </si>
  <si>
    <t>Board Position Income</t>
  </si>
  <si>
    <t>Director fees, advisory roles</t>
  </si>
  <si>
    <t>Consulting Income</t>
  </si>
  <si>
    <t>Non-business consulting work</t>
  </si>
  <si>
    <t>Other Employment</t>
  </si>
  <si>
    <t>Less: Estimated Taxes on Employment</t>
  </si>
  <si>
    <t>Approximate tax on employment income</t>
  </si>
  <si>
    <t>Net EMPLOYMENT Income (After Tax)</t>
  </si>
  <si>
    <t>INVESTMENT INCOME</t>
  </si>
  <si>
    <t>Dividends</t>
  </si>
  <si>
    <t>From stocks, mutual funds, ETFs</t>
  </si>
  <si>
    <t>Interest Income</t>
  </si>
  <si>
    <t>Savings accounts, GICs, bonds</t>
  </si>
  <si>
    <t>Capital Gains Distributions</t>
  </si>
  <si>
    <t>From investment accounts</t>
  </si>
  <si>
    <t>RRSP/401k Withdrawals</t>
  </si>
  <si>
    <t>Retirement account withdrawals</t>
  </si>
  <si>
    <t>Other Investment Income</t>
  </si>
  <si>
    <t>Less: Estimated Taxes on Investments</t>
  </si>
  <si>
    <t>Approximate tax on investment income</t>
  </si>
  <si>
    <t>Net INVESTMENT Income (After Tax)</t>
  </si>
  <si>
    <t>RENTAL INCOME</t>
  </si>
  <si>
    <t>Rental Property 1 - Net Rent</t>
  </si>
  <si>
    <t>Gross rent minus expenses</t>
  </si>
  <si>
    <t>Rental Property 2 - Net Rent</t>
  </si>
  <si>
    <t>Other Rental Income</t>
  </si>
  <si>
    <t>Less: Estimated Taxes on Rental</t>
  </si>
  <si>
    <t>Approximate tax on rental income</t>
  </si>
  <si>
    <t>Net RENTAL Income (After Tax)</t>
  </si>
  <si>
    <t>OTHER INCOME</t>
  </si>
  <si>
    <t>Pension Income</t>
  </si>
  <si>
    <t>Government or private pension</t>
  </si>
  <si>
    <t>Social Security / Government Benefits</t>
  </si>
  <si>
    <t>CPP, OAS, EI, etc.</t>
  </si>
  <si>
    <t>Alimony / Child Support Received</t>
  </si>
  <si>
    <t>Spouse/Partner Income (After Tax)</t>
  </si>
  <si>
    <t>If contributing to household</t>
  </si>
  <si>
    <t>Other Income</t>
  </si>
  <si>
    <t>Less: Estimated Taxes on Other</t>
  </si>
  <si>
    <t>Approximate tax on other income</t>
  </si>
  <si>
    <t>Net Other Income (After Tax)</t>
  </si>
  <si>
    <t>TOTAL NON-BUSINESS INCOME (AFTER TAX)</t>
  </si>
  <si>
    <t>Courses, certifications, coaching, retreats, courses, books</t>
  </si>
  <si>
    <t>Personal Development</t>
  </si>
  <si>
    <t>https://www.basepoint.ca/cfo</t>
  </si>
  <si>
    <t>1.866.966.6517</t>
  </si>
  <si>
    <t>Corporate profit target (after owner salary)</t>
  </si>
  <si>
    <t>NET PROFIT REQUIRED (After Owner Salary)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</si>
</sst>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"/>
    <numFmt numFmtId="165" formatCode="0.0%"/>
    <numFmt numFmtId="166" formatCode="#,##0.0"/>
  </numFmts>
  <fonts count="31" x14ac:knownFonts="1">
    <font>
      <sz val="11"/>
      <color theme="1"/>
      <name val="Calibri"/>
      <family val="2"/>
      <scheme val="minor"/>
    </font>
    <font>
      <b/>
      <sz val="20"/>
      <color rgb="FF1F4E79"/>
      <name val="Calibri"/>
    </font>
    <font>
      <sz val="11"/>
      <color rgb="FF666666"/>
      <name val="Calibri"/>
    </font>
    <font>
      <b/>
      <sz val="11"/>
      <name val="Calibri"/>
    </font>
    <font>
      <sz val="11"/>
      <color rgb="FF000000"/>
      <name val="Calibri"/>
    </font>
    <font>
      <b/>
      <sz val="12"/>
      <color rgb="FFFFFFFF"/>
      <name val="Calibri"/>
    </font>
    <font>
      <b/>
      <sz val="12"/>
      <color rgb="FF000000"/>
      <name val="Calibri"/>
    </font>
    <font>
      <i/>
      <sz val="10"/>
      <color rgb="FF666666"/>
      <name val="Calibri"/>
    </font>
    <font>
      <b/>
      <i/>
      <sz val="11"/>
      <name val="Calibri"/>
    </font>
    <font>
      <b/>
      <sz val="11"/>
      <color rgb="FF1F4E79"/>
      <name val="Calibri"/>
    </font>
    <font>
      <sz val="10"/>
      <color rgb="FF666666"/>
      <name val="Calibri"/>
    </font>
    <font>
      <b/>
      <sz val="20"/>
      <color rgb="FF2E75B6"/>
      <name val="Calibri"/>
    </font>
    <font>
      <b/>
      <sz val="22"/>
      <color rgb="FF375623"/>
      <name val="Calibri"/>
    </font>
    <font>
      <b/>
      <sz val="12"/>
      <name val="Calibri"/>
    </font>
    <font>
      <b/>
      <sz val="13"/>
      <color rgb="FFC65911"/>
      <name val="Calibri"/>
    </font>
    <font>
      <b/>
      <sz val="14"/>
      <color rgb="FFC65911"/>
      <name val="Calibri"/>
    </font>
    <font>
      <i/>
      <sz val="10"/>
      <color rgb="FFC65911"/>
      <name val="Calibri"/>
    </font>
    <font>
      <b/>
      <sz val="11"/>
      <color rgb="FFC65911"/>
      <name val="Calibri"/>
    </font>
    <font>
      <b/>
      <sz val="12"/>
      <color rgb="FF375623"/>
      <name val="Calibri"/>
    </font>
    <font>
      <b/>
      <sz val="13"/>
      <color rgb="FFFFFFFF"/>
      <name val="Calibri"/>
    </font>
    <font>
      <b/>
      <sz val="14"/>
      <color rgb="FFFFFFFF"/>
      <name val="Calibri"/>
    </font>
    <font>
      <i/>
      <sz val="10"/>
      <color rgb="FFFFFFFF"/>
      <name val="Calibri"/>
    </font>
    <font>
      <b/>
      <sz val="13"/>
      <color rgb="FF375623"/>
      <name val="Calibri"/>
    </font>
    <font>
      <b/>
      <sz val="14"/>
      <color rgb="FF375623"/>
      <name val="Calibri"/>
    </font>
    <font>
      <b/>
      <sz val="11"/>
      <color rgb="FF375623"/>
      <name val="Calibri"/>
    </font>
    <font>
      <sz val="11"/>
      <name val="Calibri"/>
    </font>
    <font>
      <b/>
      <sz val="11"/>
      <color rgb="FFC65911"/>
      <name val="Calibri"/>
    </font>
    <font>
      <sz val="11"/>
      <color rgb="FF375623"/>
      <name val="Calibri"/>
    </font>
    <font>
      <b/>
      <sz val="12"/>
      <color rgb="FF1F4E79"/>
      <name val="Calibri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1F4E79"/>
        <bgColor rgb="FF1F4E79"/>
      </patternFill>
    </fill>
    <fill>
      <patternFill patternType="solid">
        <fgColor rgb="FFD6E3F8"/>
        <bgColor rgb="FFD6E3F8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CE4D6"/>
        <bgColor rgb="FFFCE4D6"/>
      </patternFill>
    </fill>
    <fill>
      <patternFill patternType="solid">
        <fgColor rgb="FF375623"/>
        <bgColor rgb="FF375623"/>
      </patternFill>
    </fill>
    <fill>
      <patternFill patternType="solid">
        <fgColor rgb="FF548235"/>
        <bgColor rgb="FF548235"/>
      </patternFill>
    </fill>
    <fill>
      <patternFill patternType="solid">
        <fgColor rgb="FFE2EFDA"/>
        <bgColor rgb="FFE2EFDA"/>
      </patternFill>
    </fill>
    <fill>
      <patternFill patternType="solid">
        <fgColor rgb="FFA9D18E"/>
        <bgColor rgb="FFA9D18E"/>
      </patternFill>
    </fill>
    <fill>
      <patternFill patternType="solid">
        <fgColor rgb="FFC65911"/>
        <bgColor rgb="FFC6591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3">
    <xf numFmtId="0" fontId="0" fillId="0" borderId="0" xfId="0"/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left" vertical="center" wrapText="1"/>
      <protection hidden="1"/>
    </xf>
    <xf numFmtId="3" fontId="13" fillId="6" borderId="1" xfId="0" applyNumberFormat="1" applyFont="1" applyFill="1" applyBorder="1" applyAlignment="1" applyProtection="1">
      <alignment horizontal="right" vertical="center"/>
      <protection hidden="1"/>
    </xf>
    <xf numFmtId="0" fontId="7" fillId="0" borderId="1" xfId="0" applyFont="1" applyBorder="1"/>
    <xf numFmtId="0" fontId="0" fillId="0" borderId="1" xfId="0" applyBorder="1"/>
    <xf numFmtId="0" fontId="14" fillId="7" borderId="1" xfId="0" applyFont="1" applyFill="1" applyBorder="1" applyAlignment="1">
      <alignment horizontal="left" vertical="center" wrapText="1"/>
    </xf>
    <xf numFmtId="164" fontId="15" fillId="7" borderId="1" xfId="0" applyNumberFormat="1" applyFont="1" applyFill="1" applyBorder="1" applyAlignment="1">
      <alignment horizontal="right" vertical="center"/>
    </xf>
    <xf numFmtId="0" fontId="16" fillId="7" borderId="1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hidden="1"/>
    </xf>
    <xf numFmtId="3" fontId="4" fillId="6" borderId="1" xfId="0" applyNumberFormat="1" applyFont="1" applyFill="1" applyBorder="1" applyAlignment="1" applyProtection="1">
      <alignment horizontal="right" vertical="center"/>
      <protection hidden="1"/>
    </xf>
    <xf numFmtId="0" fontId="7" fillId="6" borderId="1" xfId="0" applyFont="1" applyFill="1" applyBorder="1"/>
    <xf numFmtId="0" fontId="4" fillId="7" borderId="1" xfId="0" applyFont="1" applyFill="1" applyBorder="1" applyAlignment="1" applyProtection="1">
      <alignment horizontal="left" vertical="center" wrapText="1"/>
      <protection hidden="1"/>
    </xf>
    <xf numFmtId="164" fontId="17" fillId="7" borderId="1" xfId="0" applyNumberFormat="1" applyFont="1" applyFill="1" applyBorder="1" applyAlignment="1" applyProtection="1">
      <alignment horizontal="right" vertical="center"/>
      <protection hidden="1"/>
    </xf>
    <xf numFmtId="0" fontId="16" fillId="7" borderId="1" xfId="0" applyFont="1" applyFill="1" applyBorder="1"/>
    <xf numFmtId="0" fontId="3" fillId="10" borderId="1" xfId="0" applyFont="1" applyFill="1" applyBorder="1" applyAlignment="1" applyProtection="1">
      <alignment horizontal="left" vertical="center" wrapText="1"/>
      <protection hidden="1"/>
    </xf>
    <xf numFmtId="3" fontId="18" fillId="10" borderId="1" xfId="0" applyNumberFormat="1" applyFont="1" applyFill="1" applyBorder="1" applyAlignment="1" applyProtection="1">
      <alignment horizontal="right" vertical="center"/>
      <protection hidden="1"/>
    </xf>
    <xf numFmtId="0" fontId="7" fillId="10" borderId="1" xfId="0" applyFont="1" applyFill="1" applyBorder="1"/>
    <xf numFmtId="0" fontId="3" fillId="6" borderId="1" xfId="0" applyFont="1" applyFill="1" applyBorder="1" applyAlignment="1" applyProtection="1">
      <alignment horizontal="left" vertical="center" wrapText="1"/>
      <protection hidden="1"/>
    </xf>
    <xf numFmtId="3" fontId="3" fillId="6" borderId="1" xfId="0" applyNumberFormat="1" applyFont="1" applyFill="1" applyBorder="1" applyAlignment="1" applyProtection="1">
      <alignment horizontal="right" vertical="center"/>
      <protection hidden="1"/>
    </xf>
    <xf numFmtId="0" fontId="19" fillId="8" borderId="1" xfId="0" applyFont="1" applyFill="1" applyBorder="1" applyAlignment="1">
      <alignment horizontal="left" vertical="center" wrapText="1"/>
    </xf>
    <xf numFmtId="3" fontId="20" fillId="8" borderId="1" xfId="0" applyNumberFormat="1" applyFont="1" applyFill="1" applyBorder="1" applyAlignment="1">
      <alignment horizontal="right" vertical="center"/>
    </xf>
    <xf numFmtId="0" fontId="21" fillId="8" borderId="1" xfId="0" applyFont="1" applyFill="1" applyBorder="1" applyAlignment="1">
      <alignment horizontal="left" vertical="center" wrapText="1"/>
    </xf>
    <xf numFmtId="0" fontId="22" fillId="10" borderId="1" xfId="0" applyFont="1" applyFill="1" applyBorder="1" applyAlignment="1">
      <alignment horizontal="left" vertical="center" wrapText="1"/>
    </xf>
    <xf numFmtId="3" fontId="23" fillId="10" borderId="1" xfId="0" applyNumberFormat="1" applyFont="1" applyFill="1" applyBorder="1" applyAlignment="1">
      <alignment horizontal="right" vertical="center"/>
    </xf>
    <xf numFmtId="0" fontId="7" fillId="10" borderId="1" xfId="0" applyFont="1" applyFill="1" applyBorder="1" applyAlignment="1">
      <alignment horizontal="left" vertical="center" wrapText="1"/>
    </xf>
    <xf numFmtId="166" fontId="23" fillId="10" borderId="1" xfId="0" applyNumberFormat="1" applyFont="1" applyFill="1" applyBorder="1" applyAlignment="1">
      <alignment horizontal="right" vertical="center"/>
    </xf>
    <xf numFmtId="166" fontId="20" fillId="8" borderId="1" xfId="0" applyNumberFormat="1" applyFont="1" applyFill="1" applyBorder="1" applyAlignment="1">
      <alignment horizontal="right" vertical="center"/>
    </xf>
    <xf numFmtId="166" fontId="3" fillId="6" borderId="1" xfId="0" applyNumberFormat="1" applyFont="1" applyFill="1" applyBorder="1" applyAlignment="1" applyProtection="1">
      <alignment horizontal="right" vertical="center"/>
      <protection hidden="1"/>
    </xf>
    <xf numFmtId="0" fontId="7" fillId="6" borderId="1" xfId="0" applyFont="1" applyFill="1" applyBorder="1" applyAlignment="1">
      <alignment horizontal="left" vertical="center" wrapText="1"/>
    </xf>
    <xf numFmtId="0" fontId="24" fillId="10" borderId="1" xfId="0" applyFont="1" applyFill="1" applyBorder="1" applyAlignment="1" applyProtection="1">
      <alignment horizontal="left" vertical="center" wrapText="1"/>
      <protection hidden="1"/>
    </xf>
    <xf numFmtId="166" fontId="18" fillId="10" borderId="1" xfId="0" applyNumberFormat="1" applyFont="1" applyFill="1" applyBorder="1" applyAlignment="1" applyProtection="1">
      <alignment horizontal="right" vertical="center"/>
      <protection hidden="1"/>
    </xf>
    <xf numFmtId="0" fontId="24" fillId="11" borderId="1" xfId="0" applyFont="1" applyFill="1" applyBorder="1" applyAlignment="1" applyProtection="1">
      <alignment horizontal="left" vertical="center" wrapText="1"/>
      <protection hidden="1"/>
    </xf>
    <xf numFmtId="3" fontId="18" fillId="11" borderId="1" xfId="0" applyNumberFormat="1" applyFont="1" applyFill="1" applyBorder="1" applyAlignment="1" applyProtection="1">
      <alignment horizontal="right" vertical="center"/>
      <protection hidden="1"/>
    </xf>
    <xf numFmtId="0" fontId="7" fillId="11" borderId="1" xfId="0" applyFont="1" applyFill="1" applyBorder="1" applyAlignment="1">
      <alignment horizontal="left" vertical="center" wrapText="1"/>
    </xf>
    <xf numFmtId="166" fontId="18" fillId="11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Font="1"/>
    <xf numFmtId="0" fontId="4" fillId="2" borderId="1" xfId="0" applyFont="1" applyFill="1" applyBorder="1" applyAlignment="1" applyProtection="1">
      <alignment horizontal="right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left" vertical="center" wrapText="1"/>
    </xf>
    <xf numFmtId="0" fontId="0" fillId="6" borderId="1" xfId="0" applyFill="1" applyBorder="1"/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6" borderId="1" xfId="0" applyFont="1" applyFill="1" applyBorder="1" applyAlignment="1" applyProtection="1">
      <alignment horizontal="left" vertical="center" wrapText="1"/>
      <protection hidden="1"/>
    </xf>
    <xf numFmtId="3" fontId="8" fillId="6" borderId="1" xfId="0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/>
    <xf numFmtId="0" fontId="12" fillId="0" borderId="0" xfId="0" applyFont="1"/>
    <xf numFmtId="0" fontId="0" fillId="0" borderId="0" xfId="0"/>
    <xf numFmtId="0" fontId="28" fillId="0" borderId="0" xfId="0" applyFont="1" applyAlignment="1">
      <alignment horizontal="left" vertical="center" wrapText="1"/>
    </xf>
    <xf numFmtId="0" fontId="5" fillId="12" borderId="1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 applyAlignment="1">
      <alignment horizontal="left" vertical="center" wrapText="1"/>
    </xf>
    <xf numFmtId="0" fontId="5" fillId="8" borderId="1" xfId="0" applyFont="1" applyFill="1" applyBorder="1" applyAlignment="1" applyProtection="1">
      <alignment horizontal="center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6" fillId="0" borderId="0" xfId="0" applyFont="1" applyAlignment="1">
      <alignment horizontal="left" vertical="center" wrapText="1"/>
    </xf>
    <xf numFmtId="0" fontId="1" fillId="0" borderId="0" xfId="0" applyFont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962025</xdr:colOff>
      <xdr:row>0</xdr:row>
      <xdr:rowOff>628091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FAF186-161C-4EE4-82F2-3074DA21D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3962400" cy="628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628091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CA1634-AF4E-4A91-BB41-85EF3FB6F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3962400" cy="6280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</xdr:colOff>
      <xdr:row>0</xdr:row>
      <xdr:rowOff>628091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40F3F7-D9CF-49F4-86F7-67D686F6F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0"/>
          <a:ext cx="3962400" cy="62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asepoint.ca/cf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75623"/>
  </sheetPr>
  <dimension ref="B1:D86"/>
  <sheetViews>
    <sheetView tabSelected="1" workbookViewId="0">
      <pane xSplit="1" ySplit="4" topLeftCell="B33" activePane="bottomRight" state="frozen"/>
      <selection pane="topRight"/>
      <selection pane="bottomLeft"/>
      <selection pane="bottomRight" activeCell="B46" sqref="B46:D46"/>
    </sheetView>
  </sheetViews>
  <sheetFormatPr defaultRowHeight="15" x14ac:dyDescent="0.25"/>
  <cols>
    <col min="1" max="1" width="3" customWidth="1"/>
    <col min="2" max="2" width="45" customWidth="1"/>
    <col min="3" max="3" width="20" customWidth="1"/>
    <col min="4" max="4" width="65" customWidth="1"/>
  </cols>
  <sheetData>
    <row r="1" spans="2:4" ht="50.25" customHeight="1" x14ac:dyDescent="0.25"/>
    <row r="2" spans="2:4" ht="28.5" x14ac:dyDescent="0.45">
      <c r="B2" s="50" t="s">
        <v>0</v>
      </c>
      <c r="C2" s="51"/>
      <c r="D2" s="51"/>
    </row>
    <row r="3" spans="2:4" x14ac:dyDescent="0.25">
      <c r="B3" s="59" t="s">
        <v>1</v>
      </c>
      <c r="C3" s="51"/>
      <c r="D3" s="51"/>
    </row>
    <row r="5" spans="2:4" ht="15.75" x14ac:dyDescent="0.25">
      <c r="B5" s="55" t="s">
        <v>2</v>
      </c>
      <c r="C5" s="55"/>
      <c r="D5" s="55"/>
    </row>
    <row r="6" spans="2:4" ht="15.75" x14ac:dyDescent="0.25">
      <c r="B6" s="2" t="s">
        <v>3</v>
      </c>
      <c r="C6" s="3">
        <f>'My Goals'!C59</f>
        <v>143900</v>
      </c>
      <c r="D6" s="4" t="s">
        <v>4</v>
      </c>
    </row>
    <row r="7" spans="2:4" ht="15.75" x14ac:dyDescent="0.25">
      <c r="B7" s="2" t="s">
        <v>5</v>
      </c>
      <c r="C7" s="3">
        <f>'Non-Business Income'!C39</f>
        <v>13600</v>
      </c>
      <c r="D7" s="4" t="s">
        <v>6</v>
      </c>
    </row>
    <row r="8" spans="2:4" x14ac:dyDescent="0.25">
      <c r="B8" s="5"/>
      <c r="C8" s="5"/>
      <c r="D8" s="5"/>
    </row>
    <row r="9" spans="2:4" ht="18.75" x14ac:dyDescent="0.25">
      <c r="B9" s="6" t="s">
        <v>7</v>
      </c>
      <c r="C9" s="7">
        <f>C6-C7</f>
        <v>130300</v>
      </c>
      <c r="D9" s="8" t="s">
        <v>8</v>
      </c>
    </row>
    <row r="11" spans="2:4" ht="15.75" x14ac:dyDescent="0.25">
      <c r="B11" s="57" t="s">
        <v>9</v>
      </c>
      <c r="C11" s="57"/>
      <c r="D11" s="57"/>
    </row>
    <row r="12" spans="2:4" x14ac:dyDescent="0.25">
      <c r="B12" s="2" t="s">
        <v>10</v>
      </c>
      <c r="C12" s="9">
        <v>0.11</v>
      </c>
      <c r="D12" s="4" t="s">
        <v>11</v>
      </c>
    </row>
    <row r="13" spans="2:4" x14ac:dyDescent="0.25">
      <c r="B13" s="2" t="s">
        <v>12</v>
      </c>
      <c r="C13" s="9">
        <v>0.25</v>
      </c>
      <c r="D13" s="4" t="s">
        <v>13</v>
      </c>
    </row>
    <row r="14" spans="2:4" x14ac:dyDescent="0.25">
      <c r="B14" s="2" t="s">
        <v>14</v>
      </c>
      <c r="C14" s="9">
        <v>0.17</v>
      </c>
      <c r="D14" s="4" t="s">
        <v>15</v>
      </c>
    </row>
    <row r="15" spans="2:4" x14ac:dyDescent="0.25">
      <c r="B15" s="5"/>
      <c r="C15" s="5"/>
      <c r="D15" s="5"/>
    </row>
    <row r="16" spans="2:4" ht="15.75" x14ac:dyDescent="0.25">
      <c r="B16" s="58" t="s">
        <v>16</v>
      </c>
      <c r="C16" s="58"/>
      <c r="D16" s="58"/>
    </row>
    <row r="17" spans="2:4" x14ac:dyDescent="0.25">
      <c r="B17" s="2" t="s">
        <v>17</v>
      </c>
      <c r="C17" s="10">
        <v>100000</v>
      </c>
      <c r="D17" s="4" t="s">
        <v>18</v>
      </c>
    </row>
    <row r="18" spans="2:4" x14ac:dyDescent="0.25">
      <c r="B18" s="11" t="s">
        <v>19</v>
      </c>
      <c r="C18" s="12">
        <f>C17*(1-C13)</f>
        <v>75000</v>
      </c>
      <c r="D18" s="13" t="s">
        <v>20</v>
      </c>
    </row>
    <row r="19" spans="2:4" x14ac:dyDescent="0.25">
      <c r="B19" s="14" t="s">
        <v>21</v>
      </c>
      <c r="C19" s="15">
        <f>MAX(C9-C18, 0)</f>
        <v>55300</v>
      </c>
      <c r="D19" s="16" t="s">
        <v>22</v>
      </c>
    </row>
    <row r="20" spans="2:4" ht="15.75" x14ac:dyDescent="0.25">
      <c r="B20" s="17" t="s">
        <v>23</v>
      </c>
      <c r="C20" s="18">
        <f>IF(C19&gt;0, C19/(1-C14), 0)</f>
        <v>66626.506024096394</v>
      </c>
      <c r="D20" s="19" t="s">
        <v>24</v>
      </c>
    </row>
    <row r="21" spans="2:4" x14ac:dyDescent="0.25">
      <c r="B21" s="20" t="s">
        <v>25</v>
      </c>
      <c r="C21" s="21">
        <f>C17+C20</f>
        <v>166626.50602409639</v>
      </c>
      <c r="D21" s="13" t="s">
        <v>26</v>
      </c>
    </row>
    <row r="22" spans="2:4" x14ac:dyDescent="0.25">
      <c r="B22" s="5"/>
      <c r="C22" s="5"/>
      <c r="D22" s="5"/>
    </row>
    <row r="23" spans="2:4" ht="15.75" x14ac:dyDescent="0.25">
      <c r="B23" s="58" t="s">
        <v>27</v>
      </c>
      <c r="C23" s="58"/>
      <c r="D23" s="58"/>
    </row>
    <row r="24" spans="2:4" x14ac:dyDescent="0.25">
      <c r="B24" s="2" t="s">
        <v>28</v>
      </c>
      <c r="C24" s="10">
        <v>35000</v>
      </c>
      <c r="D24" s="4" t="s">
        <v>29</v>
      </c>
    </row>
    <row r="25" spans="2:4" x14ac:dyDescent="0.25">
      <c r="B25" s="2" t="s">
        <v>30</v>
      </c>
      <c r="C25" s="10">
        <v>5000</v>
      </c>
      <c r="D25" s="4" t="s">
        <v>31</v>
      </c>
    </row>
    <row r="26" spans="2:4" x14ac:dyDescent="0.25">
      <c r="B26" s="2" t="s">
        <v>32</v>
      </c>
      <c r="C26" s="10">
        <v>5000</v>
      </c>
      <c r="D26" s="4" t="s">
        <v>33</v>
      </c>
    </row>
    <row r="27" spans="2:4" x14ac:dyDescent="0.25">
      <c r="B27" s="5"/>
      <c r="C27" s="5"/>
      <c r="D27" s="5"/>
    </row>
    <row r="28" spans="2:4" x14ac:dyDescent="0.25">
      <c r="B28" s="20" t="s">
        <v>34</v>
      </c>
      <c r="C28" s="21">
        <f>(C20+C24+C25+C26)/(1-C12)*C12</f>
        <v>13796.534452416408</v>
      </c>
      <c r="D28" s="13" t="s">
        <v>35</v>
      </c>
    </row>
    <row r="29" spans="2:4" x14ac:dyDescent="0.25">
      <c r="B29" s="5"/>
      <c r="C29" s="5"/>
      <c r="D29" s="5"/>
    </row>
    <row r="30" spans="2:4" ht="34.5" x14ac:dyDescent="0.25">
      <c r="B30" s="22" t="s">
        <v>248</v>
      </c>
      <c r="C30" s="23">
        <f>C20+C24+C25+C26+C28</f>
        <v>125423.0404765128</v>
      </c>
      <c r="D30" s="24" t="s">
        <v>247</v>
      </c>
    </row>
    <row r="32" spans="2:4" ht="15.75" x14ac:dyDescent="0.25">
      <c r="B32" s="57" t="s">
        <v>36</v>
      </c>
      <c r="C32" s="57"/>
      <c r="D32" s="57"/>
    </row>
    <row r="33" spans="2:4" x14ac:dyDescent="0.25">
      <c r="B33" s="2" t="s">
        <v>37</v>
      </c>
      <c r="C33" s="10">
        <v>160000</v>
      </c>
      <c r="D33" s="4" t="s">
        <v>38</v>
      </c>
    </row>
    <row r="34" spans="2:4" x14ac:dyDescent="0.25">
      <c r="B34" s="20" t="s">
        <v>39</v>
      </c>
      <c r="C34" s="21">
        <f>C33+C17</f>
        <v>260000</v>
      </c>
      <c r="D34" s="13" t="s">
        <v>40</v>
      </c>
    </row>
    <row r="35" spans="2:4" x14ac:dyDescent="0.25">
      <c r="B35" s="5"/>
      <c r="C35" s="5"/>
      <c r="D35" s="5"/>
    </row>
    <row r="36" spans="2:4" ht="18.75" x14ac:dyDescent="0.25">
      <c r="B36" s="25" t="s">
        <v>41</v>
      </c>
      <c r="C36" s="26">
        <f>C30+C34</f>
        <v>385423.0404765128</v>
      </c>
      <c r="D36" s="27" t="s">
        <v>42</v>
      </c>
    </row>
    <row r="37" spans="2:4" x14ac:dyDescent="0.25">
      <c r="B37" s="2" t="s">
        <v>43</v>
      </c>
      <c r="C37" s="9">
        <v>0.2</v>
      </c>
      <c r="D37" s="4" t="s">
        <v>44</v>
      </c>
    </row>
    <row r="38" spans="2:4" x14ac:dyDescent="0.25">
      <c r="B38" s="5"/>
      <c r="C38" s="5"/>
      <c r="D38" s="5"/>
    </row>
    <row r="39" spans="2:4" ht="18.75" x14ac:dyDescent="0.25">
      <c r="B39" s="22" t="s">
        <v>45</v>
      </c>
      <c r="C39" s="23">
        <f>IF(C37&gt;0, C36/C37, 0)</f>
        <v>1927115.2023825638</v>
      </c>
      <c r="D39" s="24" t="s">
        <v>46</v>
      </c>
    </row>
    <row r="40" spans="2:4" x14ac:dyDescent="0.25">
      <c r="B40" s="2" t="s">
        <v>47</v>
      </c>
      <c r="C40" s="10">
        <v>400000</v>
      </c>
      <c r="D40" s="4" t="s">
        <v>48</v>
      </c>
    </row>
    <row r="41" spans="2:4" x14ac:dyDescent="0.25">
      <c r="B41" s="5"/>
      <c r="C41" s="5"/>
      <c r="D41" s="5"/>
    </row>
    <row r="42" spans="2:4" ht="18.75" x14ac:dyDescent="0.25">
      <c r="B42" s="25" t="s">
        <v>49</v>
      </c>
      <c r="C42" s="26">
        <f>MAX(C39-C40, 0)</f>
        <v>1527115.2023825638</v>
      </c>
      <c r="D42" s="27" t="s">
        <v>50</v>
      </c>
    </row>
    <row r="43" spans="2:4" x14ac:dyDescent="0.25">
      <c r="B43" s="2" t="s">
        <v>51</v>
      </c>
      <c r="C43" s="10">
        <v>50000</v>
      </c>
      <c r="D43" s="4" t="s">
        <v>52</v>
      </c>
    </row>
    <row r="44" spans="2:4" x14ac:dyDescent="0.25">
      <c r="B44" s="5"/>
      <c r="C44" s="5"/>
      <c r="D44" s="5"/>
    </row>
    <row r="45" spans="2:4" ht="18.75" x14ac:dyDescent="0.25">
      <c r="B45" s="25" t="s">
        <v>53</v>
      </c>
      <c r="C45" s="28">
        <f>IF(C43&gt;0, C42/C43, 0)</f>
        <v>30.542304047651278</v>
      </c>
      <c r="D45" s="27" t="s">
        <v>54</v>
      </c>
    </row>
    <row r="46" spans="2:4" x14ac:dyDescent="0.25">
      <c r="B46" s="2" t="s">
        <v>55</v>
      </c>
      <c r="C46" s="9">
        <v>0.8</v>
      </c>
      <c r="D46" s="4" t="s">
        <v>56</v>
      </c>
    </row>
    <row r="47" spans="2:4" x14ac:dyDescent="0.25">
      <c r="B47" s="5"/>
      <c r="C47" s="5"/>
      <c r="D47" s="5"/>
    </row>
    <row r="48" spans="2:4" ht="18.75" x14ac:dyDescent="0.25">
      <c r="B48" s="25" t="s">
        <v>57</v>
      </c>
      <c r="C48" s="28">
        <f>IF(C46&gt;0, C45/C46, 0)</f>
        <v>38.177880059564096</v>
      </c>
      <c r="D48" s="27" t="s">
        <v>58</v>
      </c>
    </row>
    <row r="49" spans="2:4" x14ac:dyDescent="0.25">
      <c r="B49" s="2" t="s">
        <v>59</v>
      </c>
      <c r="C49" s="9">
        <v>0.6</v>
      </c>
      <c r="D49" s="4" t="s">
        <v>60</v>
      </c>
    </row>
    <row r="50" spans="2:4" x14ac:dyDescent="0.25">
      <c r="B50" s="5"/>
      <c r="C50" s="5"/>
      <c r="D50" s="5"/>
    </row>
    <row r="51" spans="2:4" ht="18.75" x14ac:dyDescent="0.25">
      <c r="B51" s="25" t="s">
        <v>61</v>
      </c>
      <c r="C51" s="28">
        <f>IF(C49&gt;0, C48/C49, 0)</f>
        <v>63.629800099273496</v>
      </c>
      <c r="D51" s="27" t="s">
        <v>62</v>
      </c>
    </row>
    <row r="52" spans="2:4" x14ac:dyDescent="0.25">
      <c r="B52" s="2" t="s">
        <v>63</v>
      </c>
      <c r="C52" s="9">
        <v>0.2</v>
      </c>
      <c r="D52" s="4" t="s">
        <v>64</v>
      </c>
    </row>
    <row r="53" spans="2:4" x14ac:dyDescent="0.25">
      <c r="B53" s="5"/>
      <c r="C53" s="5"/>
      <c r="D53" s="5"/>
    </row>
    <row r="54" spans="2:4" ht="18.75" x14ac:dyDescent="0.25">
      <c r="B54" s="22" t="s">
        <v>65</v>
      </c>
      <c r="C54" s="29">
        <f>IF(C52&gt;0, C51/C52, 0)</f>
        <v>318.14900049636748</v>
      </c>
      <c r="D54" s="24" t="s">
        <v>66</v>
      </c>
    </row>
    <row r="55" spans="2:4" x14ac:dyDescent="0.25">
      <c r="B55" s="2" t="s">
        <v>67</v>
      </c>
      <c r="C55" s="10">
        <v>50</v>
      </c>
      <c r="D55" s="4" t="s">
        <v>68</v>
      </c>
    </row>
    <row r="56" spans="2:4" x14ac:dyDescent="0.25">
      <c r="B56" s="20" t="s">
        <v>69</v>
      </c>
      <c r="C56" s="30">
        <f>MAX(C54-C55, 0)</f>
        <v>268.14900049636748</v>
      </c>
      <c r="D56" s="31" t="s">
        <v>70</v>
      </c>
    </row>
    <row r="58" spans="2:4" ht="15.75" x14ac:dyDescent="0.25">
      <c r="B58" s="57" t="s">
        <v>71</v>
      </c>
      <c r="C58" s="57"/>
      <c r="D58" s="57"/>
    </row>
    <row r="59" spans="2:4" ht="15.75" x14ac:dyDescent="0.25">
      <c r="B59" s="32" t="s">
        <v>72</v>
      </c>
      <c r="C59" s="18">
        <f>C39/12</f>
        <v>160592.93353188032</v>
      </c>
      <c r="D59" s="27" t="s">
        <v>73</v>
      </c>
    </row>
    <row r="60" spans="2:4" ht="15.75" x14ac:dyDescent="0.25">
      <c r="B60" s="32" t="s">
        <v>74</v>
      </c>
      <c r="C60" s="18">
        <f>C42/12</f>
        <v>127259.60019854699</v>
      </c>
      <c r="D60" s="27" t="s">
        <v>75</v>
      </c>
    </row>
    <row r="61" spans="2:4" ht="15.75" x14ac:dyDescent="0.25">
      <c r="B61" s="32" t="s">
        <v>76</v>
      </c>
      <c r="C61" s="33">
        <f>C45/12</f>
        <v>2.5451920039709397</v>
      </c>
      <c r="D61" s="27" t="s">
        <v>77</v>
      </c>
    </row>
    <row r="62" spans="2:4" ht="15.75" x14ac:dyDescent="0.25">
      <c r="B62" s="32" t="s">
        <v>78</v>
      </c>
      <c r="C62" s="33">
        <f>C48/12</f>
        <v>3.1814900049636745</v>
      </c>
      <c r="D62" s="27" t="s">
        <v>79</v>
      </c>
    </row>
    <row r="63" spans="2:4" ht="15.75" x14ac:dyDescent="0.25">
      <c r="B63" s="32" t="s">
        <v>80</v>
      </c>
      <c r="C63" s="33">
        <f>C51/12</f>
        <v>5.3024833416061243</v>
      </c>
      <c r="D63" s="27" t="s">
        <v>81</v>
      </c>
    </row>
    <row r="64" spans="2:4" ht="15.75" x14ac:dyDescent="0.25">
      <c r="B64" s="32" t="s">
        <v>82</v>
      </c>
      <c r="C64" s="33">
        <f>C54/12</f>
        <v>26.512416708030624</v>
      </c>
      <c r="D64" s="27" t="s">
        <v>83</v>
      </c>
    </row>
    <row r="65" spans="2:4" ht="15.75" x14ac:dyDescent="0.25">
      <c r="B65" s="32" t="s">
        <v>84</v>
      </c>
      <c r="C65" s="33">
        <f>C56/12</f>
        <v>22.345750041363956</v>
      </c>
      <c r="D65" s="27" t="s">
        <v>85</v>
      </c>
    </row>
    <row r="67" spans="2:4" ht="15.75" x14ac:dyDescent="0.25">
      <c r="B67" s="58" t="s">
        <v>86</v>
      </c>
      <c r="C67" s="58"/>
      <c r="D67" s="58"/>
    </row>
    <row r="68" spans="2:4" ht="15.75" x14ac:dyDescent="0.25">
      <c r="B68" s="34" t="s">
        <v>87</v>
      </c>
      <c r="C68" s="35">
        <f>C39/50</f>
        <v>38542.304047651276</v>
      </c>
      <c r="D68" s="36" t="s">
        <v>88</v>
      </c>
    </row>
    <row r="69" spans="2:4" ht="15.75" x14ac:dyDescent="0.25">
      <c r="B69" s="34" t="s">
        <v>89</v>
      </c>
      <c r="C69" s="37">
        <f>C45/50</f>
        <v>0.61084608095302562</v>
      </c>
      <c r="D69" s="36" t="s">
        <v>90</v>
      </c>
    </row>
    <row r="70" spans="2:4" ht="15.75" x14ac:dyDescent="0.25">
      <c r="B70" s="34" t="s">
        <v>91</v>
      </c>
      <c r="C70" s="37">
        <f>C48/50</f>
        <v>0.76355760119128191</v>
      </c>
      <c r="D70" s="36" t="s">
        <v>92</v>
      </c>
    </row>
    <row r="71" spans="2:4" ht="15.75" x14ac:dyDescent="0.25">
      <c r="B71" s="34" t="s">
        <v>93</v>
      </c>
      <c r="C71" s="37">
        <f>C54/50</f>
        <v>6.3629800099273499</v>
      </c>
      <c r="D71" s="36" t="s">
        <v>94</v>
      </c>
    </row>
    <row r="74" spans="2:4" ht="15.75" x14ac:dyDescent="0.25">
      <c r="B74" s="53" t="s">
        <v>95</v>
      </c>
      <c r="C74" s="53"/>
      <c r="D74" s="53"/>
    </row>
    <row r="75" spans="2:4" x14ac:dyDescent="0.25">
      <c r="B75" s="54" t="s">
        <v>96</v>
      </c>
      <c r="C75" s="51"/>
      <c r="D75" s="51"/>
    </row>
    <row r="76" spans="2:4" x14ac:dyDescent="0.25">
      <c r="B76" s="54"/>
      <c r="C76" s="51"/>
      <c r="D76" s="51"/>
    </row>
    <row r="77" spans="2:4" x14ac:dyDescent="0.25">
      <c r="B77" s="60" t="s">
        <v>97</v>
      </c>
      <c r="C77" s="51"/>
      <c r="D77" s="51"/>
    </row>
    <row r="78" spans="2:4" x14ac:dyDescent="0.25">
      <c r="B78" s="56" t="s">
        <v>98</v>
      </c>
      <c r="C78" s="51"/>
      <c r="D78" s="51"/>
    </row>
    <row r="79" spans="2:4" x14ac:dyDescent="0.25">
      <c r="B79" s="56" t="s">
        <v>99</v>
      </c>
      <c r="C79" s="51"/>
      <c r="D79" s="51"/>
    </row>
    <row r="80" spans="2:4" x14ac:dyDescent="0.25">
      <c r="B80" s="56" t="s">
        <v>100</v>
      </c>
      <c r="C80" s="51"/>
      <c r="D80" s="51"/>
    </row>
    <row r="81" spans="2:4" x14ac:dyDescent="0.25">
      <c r="B81" s="56" t="s">
        <v>101</v>
      </c>
      <c r="C81" s="51"/>
      <c r="D81" s="51"/>
    </row>
    <row r="82" spans="2:4" x14ac:dyDescent="0.25">
      <c r="B82" s="56" t="s">
        <v>102</v>
      </c>
      <c r="C82" s="51"/>
      <c r="D82" s="51"/>
    </row>
    <row r="83" spans="2:4" x14ac:dyDescent="0.25">
      <c r="B83" s="54"/>
      <c r="C83" s="51"/>
      <c r="D83" s="51"/>
    </row>
    <row r="84" spans="2:4" x14ac:dyDescent="0.25">
      <c r="B84" s="52" t="s">
        <v>103</v>
      </c>
      <c r="C84" s="51"/>
      <c r="D84" s="51"/>
    </row>
    <row r="85" spans="2:4" x14ac:dyDescent="0.25">
      <c r="B85" s="49" t="s">
        <v>245</v>
      </c>
    </row>
    <row r="86" spans="2:4" x14ac:dyDescent="0.25">
      <c r="B86" s="48" t="s">
        <v>246</v>
      </c>
    </row>
  </sheetData>
  <sheetProtection algorithmName="SHA-512" hashValue="DyMKV6m9BhHFkiyHkEWADgyFmzhU4GXdK+Sn3gpLEu/YSVNZOcy6uzKHU04sLjcJKJS5gEQFZJf5rrZXt7hvwg==" saltValue="hSyQ6eCzXQMyH8gds2SzRg==" spinCount="100000" sheet="1" objects="1" scenarios="1"/>
  <mergeCells count="20">
    <mergeCell ref="B78:D78"/>
    <mergeCell ref="B3:D3"/>
    <mergeCell ref="B58:D58"/>
    <mergeCell ref="B77:D77"/>
    <mergeCell ref="B2:D2"/>
    <mergeCell ref="B84:D84"/>
    <mergeCell ref="B74:D74"/>
    <mergeCell ref="B83:D83"/>
    <mergeCell ref="B5:D5"/>
    <mergeCell ref="B80:D80"/>
    <mergeCell ref="B76:D76"/>
    <mergeCell ref="B79:D79"/>
    <mergeCell ref="B32:D32"/>
    <mergeCell ref="B75:D75"/>
    <mergeCell ref="B16:D16"/>
    <mergeCell ref="B81:D81"/>
    <mergeCell ref="B11:D11"/>
    <mergeCell ref="B67:D67"/>
    <mergeCell ref="B23:D23"/>
    <mergeCell ref="B82:D82"/>
  </mergeCells>
  <hyperlinks>
    <hyperlink ref="B85" r:id="rId1" xr:uid="{A62416D7-9049-41B8-9D60-F2CF2D2AE718}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4E79"/>
  </sheetPr>
  <dimension ref="B1:D67"/>
  <sheetViews>
    <sheetView zoomScale="110" zoomScaleNormal="110" workbookViewId="0">
      <pane xSplit="1" ySplit="6" topLeftCell="B39" activePane="bottomRight" state="frozen"/>
      <selection pane="topRight"/>
      <selection pane="bottomLeft"/>
      <selection pane="bottomRight" activeCell="C60" sqref="C60"/>
    </sheetView>
  </sheetViews>
  <sheetFormatPr defaultRowHeight="15" x14ac:dyDescent="0.25"/>
  <cols>
    <col min="1" max="1" width="3" customWidth="1"/>
    <col min="2" max="2" width="40" customWidth="1"/>
    <col min="3" max="3" width="18" customWidth="1"/>
    <col min="4" max="4" width="50" customWidth="1"/>
  </cols>
  <sheetData>
    <row r="1" spans="2:4" ht="50.25" customHeight="1" x14ac:dyDescent="0.25"/>
    <row r="2" spans="2:4" ht="26.25" x14ac:dyDescent="0.4">
      <c r="B2" s="61" t="s">
        <v>104</v>
      </c>
      <c r="C2" s="51"/>
      <c r="D2" s="51"/>
    </row>
    <row r="3" spans="2:4" x14ac:dyDescent="0.25">
      <c r="B3" s="59" t="s">
        <v>105</v>
      </c>
      <c r="C3" s="51"/>
      <c r="D3" s="51"/>
    </row>
    <row r="4" spans="2:4" x14ac:dyDescent="0.25">
      <c r="B4" s="38" t="s">
        <v>106</v>
      </c>
      <c r="C4" s="39"/>
    </row>
    <row r="6" spans="2:4" ht="15.75" x14ac:dyDescent="0.25">
      <c r="B6" s="1" t="s">
        <v>107</v>
      </c>
      <c r="C6" s="1" t="s">
        <v>108</v>
      </c>
      <c r="D6" s="1" t="s">
        <v>109</v>
      </c>
    </row>
    <row r="7" spans="2:4" ht="15.75" x14ac:dyDescent="0.25">
      <c r="B7" s="40" t="s">
        <v>110</v>
      </c>
      <c r="C7" s="40"/>
      <c r="D7" s="40"/>
    </row>
    <row r="8" spans="2:4" x14ac:dyDescent="0.25">
      <c r="B8" s="2" t="s">
        <v>111</v>
      </c>
      <c r="C8" s="10">
        <v>5000</v>
      </c>
      <c r="D8" s="41" t="s">
        <v>112</v>
      </c>
    </row>
    <row r="9" spans="2:4" x14ac:dyDescent="0.25">
      <c r="B9" s="2" t="s">
        <v>113</v>
      </c>
      <c r="C9" s="10">
        <v>1000</v>
      </c>
      <c r="D9" s="41" t="s">
        <v>114</v>
      </c>
    </row>
    <row r="10" spans="2:4" x14ac:dyDescent="0.25">
      <c r="B10" s="2" t="s">
        <v>244</v>
      </c>
      <c r="C10" s="10">
        <v>1200</v>
      </c>
      <c r="D10" s="41" t="s">
        <v>243</v>
      </c>
    </row>
    <row r="11" spans="2:4" x14ac:dyDescent="0.25">
      <c r="B11" s="2" t="s">
        <v>115</v>
      </c>
      <c r="C11" s="10">
        <v>0</v>
      </c>
      <c r="D11" s="41"/>
    </row>
    <row r="12" spans="2:4" x14ac:dyDescent="0.25">
      <c r="B12" s="20" t="s">
        <v>116</v>
      </c>
      <c r="C12" s="21">
        <f>SUM(C8:C11)</f>
        <v>7200</v>
      </c>
      <c r="D12" s="42"/>
    </row>
    <row r="14" spans="2:4" ht="15.75" x14ac:dyDescent="0.25">
      <c r="B14" s="40" t="s">
        <v>117</v>
      </c>
      <c r="C14" s="40"/>
      <c r="D14" s="40"/>
    </row>
    <row r="15" spans="2:4" x14ac:dyDescent="0.25">
      <c r="B15" s="2" t="s">
        <v>118</v>
      </c>
      <c r="C15" s="10">
        <v>1500</v>
      </c>
      <c r="D15" s="41" t="s">
        <v>119</v>
      </c>
    </row>
    <row r="16" spans="2:4" x14ac:dyDescent="0.25">
      <c r="B16" s="2" t="s">
        <v>120</v>
      </c>
      <c r="C16" s="10">
        <v>1000</v>
      </c>
      <c r="D16" s="41" t="s">
        <v>121</v>
      </c>
    </row>
    <row r="17" spans="2:4" x14ac:dyDescent="0.25">
      <c r="B17" s="2" t="s">
        <v>122</v>
      </c>
      <c r="C17" s="10">
        <v>8000</v>
      </c>
      <c r="D17" s="41" t="s">
        <v>123</v>
      </c>
    </row>
    <row r="18" spans="2:4" x14ac:dyDescent="0.25">
      <c r="B18" s="2" t="s">
        <v>124</v>
      </c>
      <c r="C18" s="10">
        <v>0</v>
      </c>
      <c r="D18" s="41" t="s">
        <v>125</v>
      </c>
    </row>
    <row r="19" spans="2:4" x14ac:dyDescent="0.25">
      <c r="B19" s="2" t="s">
        <v>126</v>
      </c>
      <c r="C19" s="10">
        <v>2000</v>
      </c>
      <c r="D19" s="41" t="s">
        <v>127</v>
      </c>
    </row>
    <row r="20" spans="2:4" x14ac:dyDescent="0.25">
      <c r="B20" s="2" t="s">
        <v>128</v>
      </c>
      <c r="C20" s="10"/>
      <c r="D20" s="41"/>
    </row>
    <row r="21" spans="2:4" x14ac:dyDescent="0.25">
      <c r="B21" s="20" t="s">
        <v>129</v>
      </c>
      <c r="C21" s="21">
        <f>SUM(C15:C20)</f>
        <v>12500</v>
      </c>
      <c r="D21" s="42"/>
    </row>
    <row r="23" spans="2:4" ht="15.75" x14ac:dyDescent="0.25">
      <c r="B23" s="40" t="s">
        <v>130</v>
      </c>
      <c r="C23" s="40"/>
      <c r="D23" s="40"/>
    </row>
    <row r="24" spans="2:4" x14ac:dyDescent="0.25">
      <c r="B24" s="2" t="s">
        <v>131</v>
      </c>
      <c r="C24" s="10">
        <v>800</v>
      </c>
      <c r="D24" s="41" t="s">
        <v>132</v>
      </c>
    </row>
    <row r="25" spans="2:4" x14ac:dyDescent="0.25">
      <c r="B25" s="2" t="s">
        <v>133</v>
      </c>
      <c r="C25" s="10">
        <v>1000</v>
      </c>
      <c r="D25" s="41" t="s">
        <v>134</v>
      </c>
    </row>
    <row r="26" spans="2:4" x14ac:dyDescent="0.25">
      <c r="B26" s="2" t="s">
        <v>135</v>
      </c>
      <c r="C26" s="10">
        <v>0</v>
      </c>
      <c r="D26" s="41" t="s">
        <v>136</v>
      </c>
    </row>
    <row r="27" spans="2:4" x14ac:dyDescent="0.25">
      <c r="B27" s="2" t="s">
        <v>137</v>
      </c>
      <c r="C27" s="10">
        <v>0</v>
      </c>
      <c r="D27" s="41" t="s">
        <v>138</v>
      </c>
    </row>
    <row r="28" spans="2:4" x14ac:dyDescent="0.25">
      <c r="B28" s="2" t="s">
        <v>139</v>
      </c>
      <c r="C28" s="10">
        <v>500</v>
      </c>
      <c r="D28" s="41" t="s">
        <v>140</v>
      </c>
    </row>
    <row r="29" spans="2:4" x14ac:dyDescent="0.25">
      <c r="B29" s="2" t="s">
        <v>141</v>
      </c>
      <c r="C29" s="10">
        <v>0</v>
      </c>
      <c r="D29" s="41"/>
    </row>
    <row r="30" spans="2:4" x14ac:dyDescent="0.25">
      <c r="B30" s="20" t="s">
        <v>142</v>
      </c>
      <c r="C30" s="21">
        <f>SUM(C24:C29)</f>
        <v>2300</v>
      </c>
      <c r="D30" s="42"/>
    </row>
    <row r="32" spans="2:4" ht="15.75" x14ac:dyDescent="0.25">
      <c r="B32" s="40" t="s">
        <v>143</v>
      </c>
      <c r="C32" s="40"/>
      <c r="D32" s="40"/>
    </row>
    <row r="33" spans="2:4" x14ac:dyDescent="0.25">
      <c r="B33" s="2" t="s">
        <v>144</v>
      </c>
      <c r="C33" s="10">
        <v>60000</v>
      </c>
      <c r="D33" s="41" t="s">
        <v>145</v>
      </c>
    </row>
    <row r="34" spans="2:4" x14ac:dyDescent="0.25">
      <c r="B34" s="2" t="s">
        <v>146</v>
      </c>
      <c r="C34" s="10">
        <v>3000</v>
      </c>
      <c r="D34" s="41" t="s">
        <v>147</v>
      </c>
    </row>
    <row r="35" spans="2:4" x14ac:dyDescent="0.25">
      <c r="B35" s="2" t="s">
        <v>148</v>
      </c>
      <c r="C35" s="10">
        <v>30000</v>
      </c>
      <c r="D35" s="41" t="s">
        <v>149</v>
      </c>
    </row>
    <row r="36" spans="2:4" x14ac:dyDescent="0.25">
      <c r="B36" s="2" t="s">
        <v>150</v>
      </c>
      <c r="C36" s="10">
        <v>9000</v>
      </c>
      <c r="D36" s="41" t="s">
        <v>151</v>
      </c>
    </row>
    <row r="37" spans="2:4" x14ac:dyDescent="0.25">
      <c r="B37" s="2" t="s">
        <v>152</v>
      </c>
      <c r="C37" s="10">
        <v>5400</v>
      </c>
      <c r="D37" s="41" t="s">
        <v>153</v>
      </c>
    </row>
    <row r="38" spans="2:4" x14ac:dyDescent="0.25">
      <c r="B38" s="2" t="s">
        <v>154</v>
      </c>
      <c r="C38" s="10">
        <v>2000</v>
      </c>
      <c r="D38" s="41" t="s">
        <v>155</v>
      </c>
    </row>
    <row r="39" spans="2:4" x14ac:dyDescent="0.25">
      <c r="B39" s="2" t="s">
        <v>156</v>
      </c>
      <c r="C39" s="10">
        <v>3000</v>
      </c>
      <c r="D39" s="41" t="s">
        <v>157</v>
      </c>
    </row>
    <row r="40" spans="2:4" x14ac:dyDescent="0.25">
      <c r="B40" s="2" t="s">
        <v>158</v>
      </c>
      <c r="C40" s="10">
        <v>1800</v>
      </c>
      <c r="D40" s="41" t="s">
        <v>159</v>
      </c>
    </row>
    <row r="41" spans="2:4" x14ac:dyDescent="0.25">
      <c r="B41" s="2" t="s">
        <v>160</v>
      </c>
      <c r="C41" s="10">
        <v>2400</v>
      </c>
      <c r="D41" s="41" t="s">
        <v>161</v>
      </c>
    </row>
    <row r="42" spans="2:4" x14ac:dyDescent="0.25">
      <c r="B42" s="2" t="s">
        <v>162</v>
      </c>
      <c r="C42" s="10">
        <v>1000</v>
      </c>
      <c r="D42" s="41" t="s">
        <v>163</v>
      </c>
    </row>
    <row r="43" spans="2:4" x14ac:dyDescent="0.25">
      <c r="B43" s="2" t="s">
        <v>164</v>
      </c>
      <c r="C43" s="10">
        <v>500</v>
      </c>
      <c r="D43" s="41" t="s">
        <v>165</v>
      </c>
    </row>
    <row r="44" spans="2:4" x14ac:dyDescent="0.25">
      <c r="B44" s="2" t="s">
        <v>166</v>
      </c>
      <c r="C44" s="10">
        <v>500</v>
      </c>
      <c r="D44" s="41" t="s">
        <v>167</v>
      </c>
    </row>
    <row r="45" spans="2:4" x14ac:dyDescent="0.25">
      <c r="B45" s="2" t="s">
        <v>168</v>
      </c>
      <c r="C45" s="10">
        <v>0</v>
      </c>
      <c r="D45" s="41"/>
    </row>
    <row r="46" spans="2:4" x14ac:dyDescent="0.25">
      <c r="B46" s="20" t="s">
        <v>169</v>
      </c>
      <c r="C46" s="21">
        <f>SUM(C33:C45)</f>
        <v>118600</v>
      </c>
      <c r="D46" s="42"/>
    </row>
    <row r="48" spans="2:4" ht="15.75" x14ac:dyDescent="0.25">
      <c r="B48" s="40" t="s">
        <v>170</v>
      </c>
      <c r="C48" s="40"/>
      <c r="D48" s="40"/>
    </row>
    <row r="49" spans="2:4" x14ac:dyDescent="0.25">
      <c r="B49" s="2" t="s">
        <v>171</v>
      </c>
      <c r="C49" s="10">
        <v>1000</v>
      </c>
      <c r="D49" s="41" t="s">
        <v>172</v>
      </c>
    </row>
    <row r="50" spans="2:4" x14ac:dyDescent="0.25">
      <c r="B50" s="2" t="s">
        <v>173</v>
      </c>
      <c r="C50" s="10">
        <v>0</v>
      </c>
      <c r="D50" s="41" t="s">
        <v>174</v>
      </c>
    </row>
    <row r="51" spans="2:4" x14ac:dyDescent="0.25">
      <c r="B51" s="2" t="s">
        <v>175</v>
      </c>
      <c r="C51" s="10">
        <v>1000</v>
      </c>
      <c r="D51" s="41" t="s">
        <v>176</v>
      </c>
    </row>
    <row r="52" spans="2:4" x14ac:dyDescent="0.25">
      <c r="B52" s="2" t="s">
        <v>177</v>
      </c>
      <c r="C52" s="10">
        <v>0</v>
      </c>
      <c r="D52" s="41" t="s">
        <v>178</v>
      </c>
    </row>
    <row r="53" spans="2:4" x14ac:dyDescent="0.25">
      <c r="B53" s="2" t="s">
        <v>179</v>
      </c>
      <c r="C53" s="10">
        <v>300</v>
      </c>
      <c r="D53" s="41" t="s">
        <v>180</v>
      </c>
    </row>
    <row r="54" spans="2:4" x14ac:dyDescent="0.25">
      <c r="B54" s="2" t="s">
        <v>181</v>
      </c>
      <c r="C54" s="10">
        <v>0</v>
      </c>
      <c r="D54" s="41" t="s">
        <v>182</v>
      </c>
    </row>
    <row r="55" spans="2:4" x14ac:dyDescent="0.25">
      <c r="B55" s="2" t="s">
        <v>183</v>
      </c>
      <c r="C55" s="10">
        <v>1000</v>
      </c>
      <c r="D55" s="41" t="s">
        <v>184</v>
      </c>
    </row>
    <row r="56" spans="2:4" x14ac:dyDescent="0.25">
      <c r="B56" s="2" t="s">
        <v>185</v>
      </c>
      <c r="C56" s="10">
        <v>0</v>
      </c>
      <c r="D56" s="41"/>
    </row>
    <row r="57" spans="2:4" x14ac:dyDescent="0.25">
      <c r="B57" s="20" t="s">
        <v>186</v>
      </c>
      <c r="C57" s="21">
        <f>SUM(C49:C56)</f>
        <v>3300</v>
      </c>
      <c r="D57" s="42"/>
    </row>
    <row r="59" spans="2:4" ht="15.75" x14ac:dyDescent="0.25">
      <c r="B59" s="1" t="s">
        <v>187</v>
      </c>
      <c r="C59" s="43">
        <f>C12+C21+C30+C46+C57</f>
        <v>143900</v>
      </c>
      <c r="D59" s="1"/>
    </row>
    <row r="60" spans="2:4" x14ac:dyDescent="0.25">
      <c r="B60" s="44" t="s">
        <v>188</v>
      </c>
      <c r="C60" s="45">
        <f>C59/12</f>
        <v>11991.666666666666</v>
      </c>
    </row>
    <row r="63" spans="2:4" x14ac:dyDescent="0.25">
      <c r="B63" s="46" t="s">
        <v>189</v>
      </c>
    </row>
    <row r="64" spans="2:4" x14ac:dyDescent="0.25">
      <c r="B64" s="47" t="s">
        <v>190</v>
      </c>
    </row>
    <row r="65" spans="2:2" x14ac:dyDescent="0.25">
      <c r="B65" s="47" t="s">
        <v>191</v>
      </c>
    </row>
    <row r="66" spans="2:2" x14ac:dyDescent="0.25">
      <c r="B66" s="47" t="s">
        <v>192</v>
      </c>
    </row>
    <row r="67" spans="2:2" x14ac:dyDescent="0.25">
      <c r="B67" s="47" t="s">
        <v>193</v>
      </c>
    </row>
  </sheetData>
  <sheetProtection algorithmName="SHA-512" hashValue="gE8rBwrNSyRqZlkawG3Uxvb4l2FXQwbZUHOn/REHw/7c7S5iTakv7uTfSEUf5cBUbpTY4qOh6SdgeZBxqVOYVg==" saltValue="wgh4H/k94qAOPtQh57SxPA==" spinCount="100000" sheet="1" objects="1" scenarios="1"/>
  <mergeCells count="2">
    <mergeCell ref="B3:D3"/>
    <mergeCell ref="B2:D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B1:D40"/>
  <sheetViews>
    <sheetView zoomScale="120" zoomScaleNormal="120" workbookViewId="0">
      <pane xSplit="1" ySplit="5" topLeftCell="B23" activePane="bottomRight" state="frozen"/>
      <selection pane="topRight"/>
      <selection pane="bottomLeft"/>
      <selection pane="bottomRight" activeCell="C40" sqref="B40:C40"/>
    </sheetView>
  </sheetViews>
  <sheetFormatPr defaultRowHeight="15" x14ac:dyDescent="0.25"/>
  <cols>
    <col min="1" max="1" width="3" customWidth="1"/>
    <col min="2" max="2" width="40" customWidth="1"/>
    <col min="3" max="3" width="18" customWidth="1"/>
    <col min="4" max="4" width="50" customWidth="1"/>
  </cols>
  <sheetData>
    <row r="1" spans="2:4" ht="50.25" customHeight="1" x14ac:dyDescent="0.25"/>
    <row r="2" spans="2:4" ht="26.25" x14ac:dyDescent="0.4">
      <c r="B2" s="62" t="s">
        <v>194</v>
      </c>
      <c r="C2" s="51"/>
      <c r="D2" s="51"/>
    </row>
    <row r="3" spans="2:4" x14ac:dyDescent="0.25">
      <c r="B3" s="59" t="s">
        <v>195</v>
      </c>
      <c r="C3" s="51"/>
      <c r="D3" s="51"/>
    </row>
    <row r="5" spans="2:4" ht="15.75" x14ac:dyDescent="0.25">
      <c r="B5" s="1" t="s">
        <v>196</v>
      </c>
      <c r="C5" s="1" t="s">
        <v>197</v>
      </c>
      <c r="D5" s="1" t="s">
        <v>109</v>
      </c>
    </row>
    <row r="6" spans="2:4" ht="15.75" x14ac:dyDescent="0.25">
      <c r="B6" s="40" t="s">
        <v>198</v>
      </c>
      <c r="C6" s="40"/>
      <c r="D6" s="40"/>
    </row>
    <row r="7" spans="2:4" x14ac:dyDescent="0.25">
      <c r="B7" s="2" t="s">
        <v>199</v>
      </c>
      <c r="C7" s="10">
        <v>0</v>
      </c>
      <c r="D7" s="41" t="s">
        <v>200</v>
      </c>
    </row>
    <row r="8" spans="2:4" x14ac:dyDescent="0.25">
      <c r="B8" s="2" t="s">
        <v>201</v>
      </c>
      <c r="C8" s="10">
        <v>0</v>
      </c>
      <c r="D8" s="41" t="s">
        <v>202</v>
      </c>
    </row>
    <row r="9" spans="2:4" x14ac:dyDescent="0.25">
      <c r="B9" s="2" t="s">
        <v>203</v>
      </c>
      <c r="C9" s="10">
        <v>0</v>
      </c>
      <c r="D9" s="41" t="s">
        <v>204</v>
      </c>
    </row>
    <row r="10" spans="2:4" x14ac:dyDescent="0.25">
      <c r="B10" s="2" t="s">
        <v>205</v>
      </c>
      <c r="C10" s="10">
        <v>0</v>
      </c>
      <c r="D10" s="41"/>
    </row>
    <row r="11" spans="2:4" x14ac:dyDescent="0.25">
      <c r="B11" s="2" t="s">
        <v>206</v>
      </c>
      <c r="C11" s="10">
        <v>0</v>
      </c>
      <c r="D11" s="41" t="s">
        <v>207</v>
      </c>
    </row>
    <row r="12" spans="2:4" x14ac:dyDescent="0.25">
      <c r="B12" s="20" t="s">
        <v>208</v>
      </c>
      <c r="C12" s="21">
        <f>SUM(C7:C10)-C11</f>
        <v>0</v>
      </c>
      <c r="D12" s="42"/>
    </row>
    <row r="14" spans="2:4" ht="15.75" x14ac:dyDescent="0.25">
      <c r="B14" s="40" t="s">
        <v>209</v>
      </c>
      <c r="C14" s="40"/>
      <c r="D14" s="40"/>
    </row>
    <row r="15" spans="2:4" x14ac:dyDescent="0.25">
      <c r="B15" s="2" t="s">
        <v>210</v>
      </c>
      <c r="C15" s="10">
        <v>3000</v>
      </c>
      <c r="D15" s="41" t="s">
        <v>211</v>
      </c>
    </row>
    <row r="16" spans="2:4" x14ac:dyDescent="0.25">
      <c r="B16" s="2" t="s">
        <v>212</v>
      </c>
      <c r="C16" s="10">
        <v>1000</v>
      </c>
      <c r="D16" s="41" t="s">
        <v>213</v>
      </c>
    </row>
    <row r="17" spans="2:4" x14ac:dyDescent="0.25">
      <c r="B17" s="2" t="s">
        <v>214</v>
      </c>
      <c r="C17" s="10">
        <v>0</v>
      </c>
      <c r="D17" s="41" t="s">
        <v>215</v>
      </c>
    </row>
    <row r="18" spans="2:4" x14ac:dyDescent="0.25">
      <c r="B18" s="2" t="s">
        <v>216</v>
      </c>
      <c r="C18" s="10">
        <v>0</v>
      </c>
      <c r="D18" s="41" t="s">
        <v>217</v>
      </c>
    </row>
    <row r="19" spans="2:4" x14ac:dyDescent="0.25">
      <c r="B19" s="2" t="s">
        <v>218</v>
      </c>
      <c r="C19" s="10">
        <v>0</v>
      </c>
      <c r="D19" s="41"/>
    </row>
    <row r="20" spans="2:4" x14ac:dyDescent="0.25">
      <c r="B20" s="2" t="s">
        <v>219</v>
      </c>
      <c r="C20" s="10">
        <v>0</v>
      </c>
      <c r="D20" s="41" t="s">
        <v>220</v>
      </c>
    </row>
    <row r="21" spans="2:4" x14ac:dyDescent="0.25">
      <c r="B21" s="20" t="s">
        <v>221</v>
      </c>
      <c r="C21" s="21">
        <f>SUM(C15:C19)-C20</f>
        <v>4000</v>
      </c>
      <c r="D21" s="42"/>
    </row>
    <row r="23" spans="2:4" ht="15.75" x14ac:dyDescent="0.25">
      <c r="B23" s="40" t="s">
        <v>222</v>
      </c>
      <c r="C23" s="40"/>
      <c r="D23" s="40"/>
    </row>
    <row r="24" spans="2:4" x14ac:dyDescent="0.25">
      <c r="B24" s="2" t="s">
        <v>223</v>
      </c>
      <c r="C24" s="10">
        <f>800*12</f>
        <v>9600</v>
      </c>
      <c r="D24" s="41" t="s">
        <v>224</v>
      </c>
    </row>
    <row r="25" spans="2:4" x14ac:dyDescent="0.25">
      <c r="B25" s="2" t="s">
        <v>225</v>
      </c>
      <c r="C25" s="10">
        <v>0</v>
      </c>
      <c r="D25" s="41" t="s">
        <v>224</v>
      </c>
    </row>
    <row r="26" spans="2:4" x14ac:dyDescent="0.25">
      <c r="B26" s="2" t="s">
        <v>226</v>
      </c>
      <c r="C26" s="10">
        <v>0</v>
      </c>
      <c r="D26" s="41"/>
    </row>
    <row r="27" spans="2:4" x14ac:dyDescent="0.25">
      <c r="B27" s="2" t="s">
        <v>227</v>
      </c>
      <c r="C27" s="10">
        <v>0</v>
      </c>
      <c r="D27" s="41" t="s">
        <v>228</v>
      </c>
    </row>
    <row r="28" spans="2:4" x14ac:dyDescent="0.25">
      <c r="B28" s="20" t="s">
        <v>229</v>
      </c>
      <c r="C28" s="21">
        <f>SUM(C24:C26)-C27</f>
        <v>9600</v>
      </c>
      <c r="D28" s="42"/>
    </row>
    <row r="30" spans="2:4" ht="15.75" x14ac:dyDescent="0.25">
      <c r="B30" s="40" t="s">
        <v>230</v>
      </c>
      <c r="C30" s="40"/>
      <c r="D30" s="40"/>
    </row>
    <row r="31" spans="2:4" x14ac:dyDescent="0.25">
      <c r="B31" s="2" t="s">
        <v>231</v>
      </c>
      <c r="C31" s="10">
        <v>0</v>
      </c>
      <c r="D31" s="41" t="s">
        <v>232</v>
      </c>
    </row>
    <row r="32" spans="2:4" x14ac:dyDescent="0.25">
      <c r="B32" s="2" t="s">
        <v>233</v>
      </c>
      <c r="C32" s="10">
        <v>0</v>
      </c>
      <c r="D32" s="41" t="s">
        <v>234</v>
      </c>
    </row>
    <row r="33" spans="2:4" x14ac:dyDescent="0.25">
      <c r="B33" s="2" t="s">
        <v>235</v>
      </c>
      <c r="C33" s="10">
        <v>0</v>
      </c>
      <c r="D33" s="41"/>
    </row>
    <row r="34" spans="2:4" x14ac:dyDescent="0.25">
      <c r="B34" s="2" t="s">
        <v>236</v>
      </c>
      <c r="C34" s="10">
        <v>0</v>
      </c>
      <c r="D34" s="41" t="s">
        <v>237</v>
      </c>
    </row>
    <row r="35" spans="2:4" x14ac:dyDescent="0.25">
      <c r="B35" s="2" t="s">
        <v>238</v>
      </c>
      <c r="C35" s="10">
        <v>0</v>
      </c>
      <c r="D35" s="41"/>
    </row>
    <row r="36" spans="2:4" x14ac:dyDescent="0.25">
      <c r="B36" s="2" t="s">
        <v>239</v>
      </c>
      <c r="C36" s="10">
        <v>0</v>
      </c>
      <c r="D36" s="41" t="s">
        <v>240</v>
      </c>
    </row>
    <row r="37" spans="2:4" x14ac:dyDescent="0.25">
      <c r="B37" s="20" t="s">
        <v>241</v>
      </c>
      <c r="C37" s="21">
        <f>SUM(C31:C35)-C36</f>
        <v>0</v>
      </c>
      <c r="D37" s="42"/>
    </row>
    <row r="39" spans="2:4" ht="31.5" x14ac:dyDescent="0.25">
      <c r="B39" s="1" t="s">
        <v>242</v>
      </c>
      <c r="C39" s="43">
        <f>C12+C21+C28+C37</f>
        <v>13600</v>
      </c>
      <c r="D39" s="1"/>
    </row>
    <row r="40" spans="2:4" x14ac:dyDescent="0.25">
      <c r="B40" s="44" t="s">
        <v>188</v>
      </c>
      <c r="C40" s="45">
        <f>C39/12</f>
        <v>1133.3333333333333</v>
      </c>
    </row>
  </sheetData>
  <sheetProtection algorithmName="SHA-512" hashValue="/RlVdoJ/bXDbPDueDx520p2Yr+cCHAnQnb/bRSLrjHA25yqMdxyphwfSyJ0uUWE4bsWsA/L0URb9UnQHXkPS5A==" saltValue="VHqn41EZIRA59KRNmcrimA==" spinCount="100000" sheet="1" objects="1" scenarios="1"/>
  <mergeCells count="2">
    <mergeCell ref="B3:D3"/>
    <mergeCell ref="B2:D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My Goals</vt:lpstr>
      <vt:lpstr>Non-Business Income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Leyenhorst</dc:creator>
  <cp:lastModifiedBy>Joshua Leyenhorst</cp:lastModifiedBy>
  <dcterms:created xsi:type="dcterms:W3CDTF">2026-02-09T22:22:12Z</dcterms:created>
  <dcterms:modified xsi:type="dcterms:W3CDTF">2026-03-11T17:48:25Z</dcterms:modified>
</cp:coreProperties>
</file>